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현재_통합_문서" defaultThemeVersion="164011"/>
  <mc:AlternateContent xmlns:mc="http://schemas.openxmlformats.org/markup-compatibility/2006">
    <mc:Choice Requires="x15">
      <x15ac:absPath xmlns:x15ac="http://schemas.microsoft.com/office/spreadsheetml/2010/11/ac" url="C:\Users\GACHON\Desktop\"/>
    </mc:Choice>
  </mc:AlternateContent>
  <workbookProtection workbookPassword="EA3D" lockStructure="1"/>
  <bookViews>
    <workbookView xWindow="0" yWindow="0" windowWidth="28800" windowHeight="12180"/>
  </bookViews>
  <sheets>
    <sheet name="(수정)정시 성적 산출" sheetId="3" r:id="rId1"/>
    <sheet name="Sheet1" sheetId="2" state="hidden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5" i="3" l="1"/>
  <c r="J21" i="3" l="1"/>
  <c r="J30" i="3"/>
  <c r="J33" i="3" s="1"/>
  <c r="E30" i="3"/>
  <c r="K22" i="3"/>
  <c r="J31" i="3" l="1"/>
  <c r="F13" i="3"/>
  <c r="D14" i="3"/>
  <c r="C14" i="3"/>
  <c r="E15" i="3" l="1"/>
  <c r="E20" i="3" l="1"/>
  <c r="E23" i="3"/>
  <c r="E19" i="3"/>
  <c r="I30" i="3"/>
  <c r="E38" i="3" s="1"/>
  <c r="J19" i="3" l="1"/>
  <c r="I31" i="3"/>
  <c r="H30" i="3"/>
  <c r="D38" i="3" s="1"/>
  <c r="G30" i="3"/>
  <c r="F30" i="3"/>
  <c r="D30" i="3"/>
  <c r="D33" i="3" s="1"/>
  <c r="C30" i="3"/>
  <c r="C38" i="3" s="1"/>
  <c r="B30" i="3"/>
  <c r="I15" i="3"/>
  <c r="H15" i="3"/>
  <c r="G15" i="3"/>
  <c r="D15" i="3"/>
  <c r="D23" i="3" s="1"/>
  <c r="C15" i="3"/>
  <c r="B15" i="3"/>
  <c r="B23" i="3" s="1"/>
  <c r="J17" i="3" l="1"/>
  <c r="J20" i="3" s="1"/>
  <c r="I21" i="3"/>
  <c r="F21" i="3" s="1"/>
  <c r="I17" i="3"/>
  <c r="I20" i="3" s="1"/>
  <c r="H17" i="3"/>
  <c r="H23" i="3"/>
  <c r="G17" i="3"/>
  <c r="G23" i="3"/>
  <c r="C22" i="3"/>
  <c r="F22" i="3"/>
  <c r="C40" i="3"/>
  <c r="E40" i="3"/>
  <c r="E39" i="3"/>
  <c r="D39" i="3"/>
  <c r="C39" i="3"/>
  <c r="D40" i="3"/>
  <c r="F15" i="3"/>
  <c r="F19" i="3" s="1"/>
  <c r="I19" i="3"/>
  <c r="G20" i="3"/>
  <c r="G19" i="3"/>
  <c r="H19" i="3"/>
  <c r="H20" i="3"/>
  <c r="C16" i="3"/>
  <c r="C19" i="3" s="1"/>
  <c r="C21" i="3"/>
  <c r="D18" i="3"/>
  <c r="D16" i="3"/>
  <c r="D19" i="3" s="1"/>
  <c r="B16" i="3"/>
  <c r="B19" i="3" s="1"/>
  <c r="E31" i="3"/>
  <c r="E33" i="3"/>
  <c r="B33" i="3"/>
  <c r="B31" i="3"/>
  <c r="G33" i="3"/>
  <c r="G31" i="3"/>
  <c r="F33" i="3"/>
  <c r="F31" i="3"/>
  <c r="H31" i="3"/>
  <c r="E21" i="3"/>
  <c r="C31" i="3"/>
  <c r="D31" i="3"/>
  <c r="B24" i="3"/>
  <c r="B21" i="3"/>
  <c r="E24" i="3"/>
  <c r="F20" i="3" l="1"/>
  <c r="F17" i="3"/>
  <c r="C17" i="3" s="1"/>
  <c r="C41" i="3"/>
  <c r="C32" i="3" s="1"/>
  <c r="C33" i="3" s="1"/>
  <c r="E41" i="3"/>
  <c r="I32" i="3" s="1"/>
  <c r="I33" i="3" s="1"/>
  <c r="D41" i="3"/>
  <c r="H32" i="3" s="1"/>
  <c r="H33" i="3" s="1"/>
  <c r="M31" i="3"/>
  <c r="J22" i="3"/>
  <c r="J23" i="3" s="1"/>
  <c r="I22" i="3"/>
  <c r="I23" i="3" s="1"/>
  <c r="M24" i="3"/>
  <c r="N24" i="3" s="1"/>
  <c r="M19" i="3"/>
  <c r="N19" i="3" s="1"/>
  <c r="M21" i="3"/>
  <c r="D20" i="3"/>
  <c r="F23" i="3" l="1"/>
  <c r="B18" i="3"/>
  <c r="C18" i="3"/>
  <c r="C20" i="3" s="1"/>
  <c r="N31" i="3"/>
  <c r="N21" i="3"/>
  <c r="M33" i="3" l="1"/>
  <c r="N33" i="3" s="1"/>
  <c r="C23" i="3"/>
  <c r="M23" i="3" s="1"/>
  <c r="N23" i="3" s="1"/>
  <c r="B20" i="3"/>
  <c r="M20" i="3" l="1"/>
  <c r="N20" i="3" s="1"/>
</calcChain>
</file>

<file path=xl/comments1.xml><?xml version="1.0" encoding="utf-8"?>
<comments xmlns="http://schemas.openxmlformats.org/spreadsheetml/2006/main">
  <authors>
    <author>GACHON</author>
    <author>kang</author>
  </authors>
  <commentList>
    <comment ref="K22" authorId="0" shapeId="0">
      <text>
        <r>
          <rPr>
            <b/>
            <sz val="9"/>
            <color indexed="81"/>
            <rFont val="Tahoma"/>
            <family val="2"/>
          </rPr>
          <t>GACHON: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한의예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탐구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판단</t>
        </r>
      </text>
    </comment>
    <comment ref="A24" authorId="1" shapeId="0">
      <text>
        <r>
          <rPr>
            <b/>
            <sz val="9"/>
            <color indexed="81"/>
            <rFont val="돋움"/>
            <family val="3"/>
            <charset val="129"/>
          </rPr>
          <t>회화∙조소</t>
        </r>
        <r>
          <rPr>
            <b/>
            <sz val="9"/>
            <color indexed="81"/>
            <rFont val="Tahoma"/>
            <family val="2"/>
          </rPr>
          <t xml:space="preserve"> / </t>
        </r>
        <r>
          <rPr>
            <b/>
            <sz val="9"/>
            <color indexed="81"/>
            <rFont val="돋움"/>
            <family val="3"/>
            <charset val="129"/>
          </rPr>
          <t>디자인</t>
        </r>
        <r>
          <rPr>
            <b/>
            <sz val="9"/>
            <color indexed="81"/>
            <rFont val="Tahoma"/>
            <family val="2"/>
          </rPr>
          <t xml:space="preserve"> / </t>
        </r>
        <r>
          <rPr>
            <b/>
            <sz val="9"/>
            <color indexed="81"/>
            <rFont val="돋움"/>
            <family val="3"/>
            <charset val="129"/>
          </rPr>
          <t>태권도</t>
        </r>
        <r>
          <rPr>
            <b/>
            <sz val="9"/>
            <color indexed="81"/>
            <rFont val="Tahoma"/>
            <family val="2"/>
          </rPr>
          <t xml:space="preserve"> / </t>
        </r>
        <r>
          <rPr>
            <b/>
            <sz val="9"/>
            <color indexed="81"/>
            <rFont val="돋움"/>
            <family val="3"/>
            <charset val="129"/>
          </rPr>
          <t>체육</t>
        </r>
      </text>
    </comment>
  </commentList>
</comments>
</file>

<file path=xl/sharedStrings.xml><?xml version="1.0" encoding="utf-8"?>
<sst xmlns="http://schemas.openxmlformats.org/spreadsheetml/2006/main" count="105" uniqueCount="62">
  <si>
    <t>-</t>
    <phoneticPr fontId="1" type="noConversion"/>
  </si>
  <si>
    <t>등급</t>
    <phoneticPr fontId="1" type="noConversion"/>
  </si>
  <si>
    <t>백분위 점수</t>
    <phoneticPr fontId="1" type="noConversion"/>
  </si>
  <si>
    <t>해당되는 영역별 수능백분위 및 등급을 아래의 노랑색 부분에 한번만 입력하세요.</t>
    <phoneticPr fontId="3" type="noConversion"/>
  </si>
  <si>
    <t>구분</t>
    <phoneticPr fontId="1" type="noConversion"/>
  </si>
  <si>
    <t>국어</t>
    <phoneticPr fontId="1" type="noConversion"/>
  </si>
  <si>
    <t>수학</t>
    <phoneticPr fontId="1" type="noConversion"/>
  </si>
  <si>
    <t>영어</t>
    <phoneticPr fontId="1" type="noConversion"/>
  </si>
  <si>
    <t>탐구</t>
    <phoneticPr fontId="1" type="noConversion"/>
  </si>
  <si>
    <t>특성화고교전형</t>
    <phoneticPr fontId="1" type="noConversion"/>
  </si>
  <si>
    <t>사회탐구1</t>
    <phoneticPr fontId="1" type="noConversion"/>
  </si>
  <si>
    <t>사회탐구2</t>
    <phoneticPr fontId="1" type="noConversion"/>
  </si>
  <si>
    <t>과학탐구1</t>
    <phoneticPr fontId="1" type="noConversion"/>
  </si>
  <si>
    <t>과학탐구2</t>
    <phoneticPr fontId="1" type="noConversion"/>
  </si>
  <si>
    <t>백분위</t>
    <phoneticPr fontId="1" type="noConversion"/>
  </si>
  <si>
    <t>-</t>
    <phoneticPr fontId="1" type="noConversion"/>
  </si>
  <si>
    <t>등급</t>
    <phoneticPr fontId="1" type="noConversion"/>
  </si>
  <si>
    <t>일반전형Ⅰ, 농어촌전형, 특성화고교전형, 교육기회균형전형</t>
    <phoneticPr fontId="3" type="noConversion"/>
  </si>
  <si>
    <t>구분</t>
    <phoneticPr fontId="1" type="noConversion"/>
  </si>
  <si>
    <t>국어</t>
    <phoneticPr fontId="1" type="noConversion"/>
  </si>
  <si>
    <t>수학</t>
    <phoneticPr fontId="1" type="noConversion"/>
  </si>
  <si>
    <t>영어</t>
    <phoneticPr fontId="1" type="noConversion"/>
  </si>
  <si>
    <t>탐구</t>
    <phoneticPr fontId="1" type="noConversion"/>
  </si>
  <si>
    <t>평균
백분위</t>
    <phoneticPr fontId="1" type="noConversion"/>
  </si>
  <si>
    <t>비고</t>
    <phoneticPr fontId="1" type="noConversion"/>
  </si>
  <si>
    <t>가</t>
    <phoneticPr fontId="1" type="noConversion"/>
  </si>
  <si>
    <t>나</t>
    <phoneticPr fontId="1" type="noConversion"/>
  </si>
  <si>
    <t>계열</t>
    <phoneticPr fontId="1" type="noConversion"/>
  </si>
  <si>
    <t>인문계열</t>
    <phoneticPr fontId="1" type="noConversion"/>
  </si>
  <si>
    <t>합산점수</t>
    <phoneticPr fontId="1" type="noConversion"/>
  </si>
  <si>
    <t>한국사</t>
    <phoneticPr fontId="1" type="noConversion"/>
  </si>
  <si>
    <t>한국사</t>
    <phoneticPr fontId="1" type="noConversion"/>
  </si>
  <si>
    <t>한국사</t>
    <phoneticPr fontId="1" type="noConversion"/>
  </si>
  <si>
    <t>-</t>
    <phoneticPr fontId="1" type="noConversion"/>
  </si>
  <si>
    <t>직탐을
사탐에
입력</t>
    <phoneticPr fontId="1" type="noConversion"/>
  </si>
  <si>
    <t>인문</t>
    <phoneticPr fontId="1" type="noConversion"/>
  </si>
  <si>
    <t>예체능</t>
    <phoneticPr fontId="1" type="noConversion"/>
  </si>
  <si>
    <t>영어 및 한국사 등급별 환산 백분위 점수</t>
    <phoneticPr fontId="1" type="noConversion"/>
  </si>
  <si>
    <t>한의예과</t>
    <phoneticPr fontId="1" type="noConversion"/>
  </si>
  <si>
    <t>반영비율</t>
    <phoneticPr fontId="1" type="noConversion"/>
  </si>
  <si>
    <t>(필수)</t>
  </si>
  <si>
    <t>가산점적용 반영비율</t>
    <phoneticPr fontId="1" type="noConversion"/>
  </si>
  <si>
    <t>자연계열</t>
    <phoneticPr fontId="1" type="noConversion"/>
  </si>
  <si>
    <t>기하/미적분</t>
    <phoneticPr fontId="1" type="noConversion"/>
  </si>
  <si>
    <t>확률과통계</t>
    <phoneticPr fontId="1" type="noConversion"/>
  </si>
  <si>
    <t>의예과,약학과</t>
    <phoneticPr fontId="1" type="noConversion"/>
  </si>
  <si>
    <t>가산점 비율(한의제외)</t>
    <phoneticPr fontId="1" type="noConversion"/>
  </si>
  <si>
    <t>2022학년도 정시 대학수학능력시험 성적 환산표</t>
    <phoneticPr fontId="3" type="noConversion"/>
  </si>
  <si>
    <t>한의예 가산점 비율</t>
    <phoneticPr fontId="1" type="noConversion"/>
  </si>
  <si>
    <t>자연, 자유전공학부</t>
    <phoneticPr fontId="1" type="noConversion"/>
  </si>
  <si>
    <t>가산점 비율(한의제외)</t>
    <phoneticPr fontId="1" type="noConversion"/>
  </si>
  <si>
    <t>일반전형Ⅱ</t>
    <phoneticPr fontId="3" type="noConversion"/>
  </si>
  <si>
    <t>수학(기하, 미적분), 과학 중 우수한 순으로 5%, 3%</t>
    <phoneticPr fontId="1" type="noConversion"/>
  </si>
  <si>
    <t>수학(기하, 미적분), 과학 중 우수한 순으로 5%, 3%</t>
    <phoneticPr fontId="1" type="noConversion"/>
  </si>
  <si>
    <t>수능 60% 반영</t>
    <phoneticPr fontId="1" type="noConversion"/>
  </si>
  <si>
    <t>수학(가)</t>
    <phoneticPr fontId="1" type="noConversion"/>
  </si>
  <si>
    <t>과학1</t>
    <phoneticPr fontId="1" type="noConversion"/>
  </si>
  <si>
    <t>과학2</t>
    <phoneticPr fontId="1" type="noConversion"/>
  </si>
  <si>
    <t>순위</t>
    <phoneticPr fontId="1" type="noConversion"/>
  </si>
  <si>
    <t>가산점</t>
    <phoneticPr fontId="1" type="noConversion"/>
  </si>
  <si>
    <t>최종순위</t>
    <phoneticPr fontId="1" type="noConversion"/>
  </si>
  <si>
    <t>수학(기하, 미적분), 과학1, 과학2 중 
2개 과목에 우수한 순으로 5%, 3%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</si>
</sst>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0.00_ "/>
    <numFmt numFmtId="177" formatCode="0.00;[Red]0.00"/>
    <numFmt numFmtId="178" formatCode="##0.0##"/>
  </numFmts>
  <fonts count="2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0"/>
      <color rgb="FF0070C0"/>
      <name val="돋움"/>
      <family val="3"/>
      <charset val="129"/>
    </font>
    <font>
      <sz val="8"/>
      <name val="돋움"/>
      <family val="3"/>
      <charset val="129"/>
    </font>
    <font>
      <b/>
      <sz val="16"/>
      <color rgb="FFFF0000"/>
      <name val="돋움"/>
      <family val="3"/>
      <charset val="129"/>
    </font>
    <font>
      <sz val="11"/>
      <name val="돋움"/>
      <family val="3"/>
      <charset val="129"/>
    </font>
    <font>
      <b/>
      <sz val="14"/>
      <color rgb="FFFF0000"/>
      <name val="돋움"/>
      <family val="3"/>
      <charset val="129"/>
    </font>
    <font>
      <b/>
      <sz val="12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2"/>
      <color rgb="FFC00000"/>
      <name val="맑은 고딕"/>
      <family val="3"/>
      <charset val="129"/>
      <scheme val="minor"/>
    </font>
    <font>
      <b/>
      <sz val="14"/>
      <color rgb="FFC00000"/>
      <name val="맑은 고딕"/>
      <family val="3"/>
      <charset val="129"/>
      <scheme val="minor"/>
    </font>
    <font>
      <b/>
      <sz val="16"/>
      <color rgb="FFC00000"/>
      <name val="맑은 고딕"/>
      <family val="3"/>
      <charset val="129"/>
      <scheme val="minor"/>
    </font>
    <font>
      <b/>
      <sz val="14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20"/>
      <color rgb="FFFF0000"/>
      <name val="돋움"/>
      <family val="3"/>
      <charset val="129"/>
    </font>
    <font>
      <b/>
      <sz val="20"/>
      <color indexed="49"/>
      <name val="돋움"/>
      <family val="3"/>
      <charset val="129"/>
    </font>
    <font>
      <b/>
      <sz val="36"/>
      <color rgb="FF0070C0"/>
      <name val="돋움"/>
      <family val="3"/>
      <charset val="129"/>
    </font>
    <font>
      <b/>
      <sz val="22"/>
      <color rgb="FFFF0000"/>
      <name val="맑은 고딕"/>
      <family val="3"/>
      <charset val="129"/>
      <scheme val="minor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9"/>
      <color indexed="81"/>
      <name val="Tahoma"/>
      <family val="2"/>
    </font>
    <font>
      <sz val="9"/>
      <color indexed="81"/>
      <name val="돋움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3FF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3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Protection="1">
      <alignment vertical="center"/>
      <protection hidden="1"/>
    </xf>
    <xf numFmtId="0" fontId="0" fillId="0" borderId="0" xfId="0" applyProtection="1">
      <alignment vertical="center"/>
    </xf>
    <xf numFmtId="0" fontId="2" fillId="0" borderId="0" xfId="0" applyFont="1" applyBorder="1" applyAlignment="1" applyProtection="1">
      <alignment horizontal="center" vertical="center"/>
      <protection hidden="1"/>
    </xf>
    <xf numFmtId="0" fontId="0" fillId="0" borderId="0" xfId="0" applyAlignment="1" applyProtection="1">
      <alignment horizontal="center" vertical="center"/>
      <protection hidden="1"/>
    </xf>
    <xf numFmtId="0" fontId="6" fillId="0" borderId="0" xfId="0" quotePrefix="1" applyFont="1" applyFill="1" applyBorder="1" applyAlignment="1" applyProtection="1">
      <alignment horizontal="left" vertical="center"/>
      <protection hidden="1"/>
    </xf>
    <xf numFmtId="0" fontId="2" fillId="0" borderId="0" xfId="0" applyFont="1" applyBorder="1" applyAlignment="1" applyProtection="1">
      <alignment vertical="center"/>
      <protection hidden="1"/>
    </xf>
    <xf numFmtId="0" fontId="2" fillId="0" borderId="0" xfId="0" applyFont="1" applyFill="1" applyBorder="1" applyAlignment="1" applyProtection="1">
      <alignment horizontal="center" vertical="center"/>
      <protection hidden="1"/>
    </xf>
    <xf numFmtId="0" fontId="4" fillId="0" borderId="0" xfId="0" applyFont="1" applyFill="1" applyBorder="1" applyAlignment="1" applyProtection="1">
      <alignment vertical="center"/>
      <protection hidden="1"/>
    </xf>
    <xf numFmtId="0" fontId="8" fillId="0" borderId="8" xfId="0" applyFont="1" applyFill="1" applyBorder="1" applyAlignment="1" applyProtection="1">
      <alignment horizontal="center" vertical="center"/>
      <protection hidden="1"/>
    </xf>
    <xf numFmtId="0" fontId="0" fillId="0" borderId="0" xfId="0" applyFill="1" applyBorder="1">
      <alignment vertical="center"/>
    </xf>
    <xf numFmtId="0" fontId="0" fillId="0" borderId="0" xfId="0" applyFill="1" applyBorder="1" applyProtection="1">
      <alignment vertical="center"/>
      <protection hidden="1"/>
    </xf>
    <xf numFmtId="177" fontId="7" fillId="0" borderId="8" xfId="0" applyNumberFormat="1" applyFont="1" applyFill="1" applyBorder="1" applyAlignment="1" applyProtection="1">
      <alignment horizontal="center" vertical="center"/>
      <protection hidden="1"/>
    </xf>
    <xf numFmtId="176" fontId="7" fillId="0" borderId="8" xfId="0" applyNumberFormat="1" applyFont="1" applyFill="1" applyBorder="1" applyAlignment="1" applyProtection="1">
      <alignment horizontal="center" vertical="center"/>
      <protection hidden="1"/>
    </xf>
    <xf numFmtId="0" fontId="8" fillId="4" borderId="19" xfId="0" applyFont="1" applyFill="1" applyBorder="1" applyAlignment="1" applyProtection="1">
      <alignment horizontal="center" vertical="center"/>
      <protection hidden="1"/>
    </xf>
    <xf numFmtId="0" fontId="8" fillId="4" borderId="20" xfId="0" applyFont="1" applyFill="1" applyBorder="1" applyAlignment="1" applyProtection="1">
      <alignment horizontal="center" vertical="center"/>
      <protection hidden="1"/>
    </xf>
    <xf numFmtId="0" fontId="8" fillId="4" borderId="17" xfId="0" applyFont="1" applyFill="1" applyBorder="1" applyAlignment="1" applyProtection="1">
      <alignment horizontal="center" vertical="center"/>
      <protection hidden="1"/>
    </xf>
    <xf numFmtId="0" fontId="8" fillId="4" borderId="1" xfId="0" applyFont="1" applyFill="1" applyBorder="1" applyAlignment="1" applyProtection="1">
      <alignment horizontal="center" vertical="center"/>
      <protection hidden="1"/>
    </xf>
    <xf numFmtId="0" fontId="8" fillId="6" borderId="1" xfId="0" applyFont="1" applyFill="1" applyBorder="1" applyAlignment="1" applyProtection="1">
      <alignment horizontal="center" vertical="center"/>
      <protection hidden="1"/>
    </xf>
    <xf numFmtId="0" fontId="8" fillId="4" borderId="16" xfId="0" applyFont="1" applyFill="1" applyBorder="1" applyAlignment="1">
      <alignment horizontal="center" vertical="center"/>
    </xf>
    <xf numFmtId="0" fontId="8" fillId="4" borderId="18" xfId="0" applyFont="1" applyFill="1" applyBorder="1" applyAlignment="1">
      <alignment horizontal="center" vertical="center"/>
    </xf>
    <xf numFmtId="0" fontId="8" fillId="4" borderId="17" xfId="0" applyFont="1" applyFill="1" applyBorder="1" applyAlignment="1">
      <alignment horizontal="center" vertical="center"/>
    </xf>
    <xf numFmtId="0" fontId="8" fillId="4" borderId="21" xfId="0" applyFont="1" applyFill="1" applyBorder="1" applyAlignment="1" applyProtection="1">
      <alignment horizontal="center" vertical="center"/>
      <protection hidden="1"/>
    </xf>
    <xf numFmtId="0" fontId="8" fillId="4" borderId="25" xfId="0" applyFont="1" applyFill="1" applyBorder="1" applyAlignment="1" applyProtection="1">
      <alignment horizontal="center" vertical="center"/>
      <protection hidden="1"/>
    </xf>
    <xf numFmtId="0" fontId="8" fillId="4" borderId="22" xfId="0" applyFont="1" applyFill="1" applyBorder="1" applyAlignment="1" applyProtection="1">
      <alignment horizontal="center" vertical="center"/>
      <protection hidden="1"/>
    </xf>
    <xf numFmtId="0" fontId="8" fillId="5" borderId="1" xfId="0" applyFont="1" applyFill="1" applyBorder="1" applyAlignment="1" applyProtection="1">
      <alignment horizontal="center" vertical="center"/>
      <protection hidden="1"/>
    </xf>
    <xf numFmtId="0" fontId="9" fillId="5" borderId="1" xfId="0" applyFont="1" applyFill="1" applyBorder="1" applyAlignment="1" applyProtection="1">
      <alignment horizontal="center" vertical="center"/>
      <protection hidden="1"/>
    </xf>
    <xf numFmtId="0" fontId="9" fillId="6" borderId="1" xfId="0" applyFont="1" applyFill="1" applyBorder="1" applyAlignment="1" applyProtection="1">
      <alignment horizontal="center" vertical="center" wrapText="1"/>
      <protection hidden="1"/>
    </xf>
    <xf numFmtId="0" fontId="8" fillId="7" borderId="1" xfId="0" applyFont="1" applyFill="1" applyBorder="1" applyAlignment="1" applyProtection="1">
      <alignment horizontal="center" vertical="center"/>
      <protection hidden="1"/>
    </xf>
    <xf numFmtId="0" fontId="17" fillId="2" borderId="1" xfId="0" applyFont="1" applyFill="1" applyBorder="1" applyAlignment="1" applyProtection="1">
      <alignment horizontal="center" vertical="center"/>
      <protection locked="0"/>
    </xf>
    <xf numFmtId="0" fontId="17" fillId="2" borderId="16" xfId="0" applyFont="1" applyFill="1" applyBorder="1" applyAlignment="1" applyProtection="1">
      <alignment horizontal="center" vertical="center"/>
      <protection locked="0"/>
    </xf>
    <xf numFmtId="0" fontId="17" fillId="2" borderId="18" xfId="0" applyFont="1" applyFill="1" applyBorder="1" applyAlignment="1" applyProtection="1">
      <alignment horizontal="center" vertical="center"/>
      <protection locked="0"/>
    </xf>
    <xf numFmtId="0" fontId="17" fillId="2" borderId="17" xfId="0" applyFont="1" applyFill="1" applyBorder="1" applyAlignment="1" applyProtection="1">
      <alignment horizontal="center" vertical="center"/>
      <protection locked="0"/>
    </xf>
    <xf numFmtId="0" fontId="14" fillId="0" borderId="0" xfId="0" quotePrefix="1" applyFont="1" applyFill="1" applyBorder="1" applyAlignment="1" applyProtection="1">
      <alignment vertical="center"/>
      <protection hidden="1"/>
    </xf>
    <xf numFmtId="0" fontId="8" fillId="4" borderId="1" xfId="0" applyFont="1" applyFill="1" applyBorder="1" applyAlignment="1">
      <alignment horizontal="center" vertical="center"/>
    </xf>
    <xf numFmtId="0" fontId="8" fillId="4" borderId="3" xfId="0" applyFont="1" applyFill="1" applyBorder="1" applyAlignment="1" applyProtection="1">
      <alignment horizontal="center" vertical="center"/>
      <protection hidden="1"/>
    </xf>
    <xf numFmtId="0" fontId="8" fillId="4" borderId="16" xfId="0" applyFont="1" applyFill="1" applyBorder="1" applyAlignment="1" applyProtection="1">
      <alignment horizontal="center" vertical="center"/>
      <protection hidden="1"/>
    </xf>
    <xf numFmtId="0" fontId="8" fillId="4" borderId="18" xfId="0" applyFont="1" applyFill="1" applyBorder="1" applyAlignment="1" applyProtection="1">
      <alignment horizontal="center" vertical="center"/>
      <protection hidden="1"/>
    </xf>
    <xf numFmtId="0" fontId="4" fillId="0" borderId="0" xfId="0" applyFont="1" applyBorder="1" applyAlignment="1" applyProtection="1">
      <alignment horizontal="center" vertical="center"/>
      <protection hidden="1"/>
    </xf>
    <xf numFmtId="0" fontId="8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178" fontId="7" fillId="5" borderId="1" xfId="0" applyNumberFormat="1" applyFont="1" applyFill="1" applyBorder="1" applyAlignment="1" applyProtection="1">
      <alignment horizontal="center" vertical="center"/>
      <protection hidden="1"/>
    </xf>
    <xf numFmtId="178" fontId="7" fillId="5" borderId="16" xfId="0" applyNumberFormat="1" applyFont="1" applyFill="1" applyBorder="1" applyAlignment="1" applyProtection="1">
      <alignment horizontal="center" vertical="center"/>
      <protection hidden="1"/>
    </xf>
    <xf numFmtId="178" fontId="7" fillId="5" borderId="18" xfId="0" applyNumberFormat="1" applyFont="1" applyFill="1" applyBorder="1" applyAlignment="1" applyProtection="1">
      <alignment horizontal="center" vertical="center"/>
      <protection hidden="1"/>
    </xf>
    <xf numFmtId="178" fontId="7" fillId="5" borderId="17" xfId="0" applyNumberFormat="1" applyFont="1" applyFill="1" applyBorder="1" applyAlignment="1" applyProtection="1">
      <alignment horizontal="center" vertical="center"/>
      <protection hidden="1"/>
    </xf>
    <xf numFmtId="178" fontId="7" fillId="6" borderId="1" xfId="0" applyNumberFormat="1" applyFont="1" applyFill="1" applyBorder="1" applyAlignment="1" applyProtection="1">
      <alignment horizontal="center" vertical="center"/>
      <protection hidden="1"/>
    </xf>
    <xf numFmtId="178" fontId="7" fillId="6" borderId="16" xfId="0" applyNumberFormat="1" applyFont="1" applyFill="1" applyBorder="1" applyAlignment="1" applyProtection="1">
      <alignment horizontal="center" vertical="center"/>
      <protection hidden="1"/>
    </xf>
    <xf numFmtId="178" fontId="7" fillId="6" borderId="18" xfId="0" applyNumberFormat="1" applyFont="1" applyFill="1" applyBorder="1" applyAlignment="1" applyProtection="1">
      <alignment horizontal="center" vertical="center"/>
      <protection hidden="1"/>
    </xf>
    <xf numFmtId="178" fontId="7" fillId="6" borderId="17" xfId="0" applyNumberFormat="1" applyFont="1" applyFill="1" applyBorder="1" applyAlignment="1" applyProtection="1">
      <alignment horizontal="center" vertical="center"/>
      <protection hidden="1"/>
    </xf>
    <xf numFmtId="178" fontId="7" fillId="7" borderId="1" xfId="0" applyNumberFormat="1" applyFont="1" applyFill="1" applyBorder="1" applyAlignment="1" applyProtection="1">
      <alignment horizontal="center" vertical="center"/>
      <protection hidden="1"/>
    </xf>
    <xf numFmtId="178" fontId="7" fillId="7" borderId="16" xfId="0" applyNumberFormat="1" applyFont="1" applyFill="1" applyBorder="1" applyAlignment="1" applyProtection="1">
      <alignment horizontal="center" vertical="center"/>
      <protection hidden="1"/>
    </xf>
    <xf numFmtId="178" fontId="7" fillId="7" borderId="18" xfId="0" applyNumberFormat="1" applyFont="1" applyFill="1" applyBorder="1" applyAlignment="1" applyProtection="1">
      <alignment horizontal="center" vertical="center"/>
      <protection hidden="1"/>
    </xf>
    <xf numFmtId="178" fontId="7" fillId="7" borderId="17" xfId="0" applyNumberFormat="1" applyFont="1" applyFill="1" applyBorder="1" applyAlignment="1" applyProtection="1">
      <alignment horizontal="center" vertical="center"/>
      <protection hidden="1"/>
    </xf>
    <xf numFmtId="176" fontId="7" fillId="0" borderId="0" xfId="0" applyNumberFormat="1" applyFont="1" applyFill="1" applyBorder="1" applyAlignment="1" applyProtection="1">
      <alignment horizontal="center" vertical="center"/>
      <protection hidden="1"/>
    </xf>
    <xf numFmtId="0" fontId="9" fillId="7" borderId="10" xfId="0" applyFont="1" applyFill="1" applyBorder="1" applyAlignment="1" applyProtection="1">
      <alignment horizontal="center" vertical="center" wrapText="1"/>
      <protection hidden="1"/>
    </xf>
    <xf numFmtId="178" fontId="13" fillId="5" borderId="1" xfId="0" applyNumberFormat="1" applyFont="1" applyFill="1" applyBorder="1" applyAlignment="1" applyProtection="1">
      <alignment horizontal="center" vertical="center"/>
      <protection hidden="1"/>
    </xf>
    <xf numFmtId="178" fontId="9" fillId="6" borderId="1" xfId="0" applyNumberFormat="1" applyFont="1" applyFill="1" applyBorder="1" applyAlignment="1" applyProtection="1">
      <alignment horizontal="center" vertical="center"/>
      <protection hidden="1"/>
    </xf>
    <xf numFmtId="178" fontId="9" fillId="7" borderId="1" xfId="0" applyNumberFormat="1" applyFont="1" applyFill="1" applyBorder="1" applyAlignment="1" applyProtection="1">
      <alignment horizontal="center" vertical="center" wrapText="1"/>
      <protection hidden="1"/>
    </xf>
    <xf numFmtId="0" fontId="8" fillId="4" borderId="3" xfId="0" applyFont="1" applyFill="1" applyBorder="1" applyAlignment="1" applyProtection="1">
      <alignment horizontal="center" vertical="center"/>
      <protection hidden="1"/>
    </xf>
    <xf numFmtId="0" fontId="8" fillId="4" borderId="18" xfId="0" applyFont="1" applyFill="1" applyBorder="1" applyAlignment="1" applyProtection="1">
      <alignment horizontal="center" vertical="center"/>
      <protection hidden="1"/>
    </xf>
    <xf numFmtId="0" fontId="7" fillId="0" borderId="0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vertical="center" wrapText="1"/>
    </xf>
    <xf numFmtId="0" fontId="8" fillId="4" borderId="5" xfId="0" applyFont="1" applyFill="1" applyBorder="1" applyAlignment="1" applyProtection="1">
      <alignment horizontal="center" vertical="center"/>
      <protection hidden="1"/>
    </xf>
    <xf numFmtId="0" fontId="8" fillId="4" borderId="11" xfId="0" applyFont="1" applyFill="1" applyBorder="1" applyAlignment="1" applyProtection="1">
      <alignment horizontal="center" vertical="center"/>
      <protection hidden="1"/>
    </xf>
    <xf numFmtId="0" fontId="8" fillId="4" borderId="3" xfId="0" applyFont="1" applyFill="1" applyBorder="1" applyAlignment="1" applyProtection="1">
      <alignment horizontal="center" vertical="center"/>
      <protection hidden="1"/>
    </xf>
    <xf numFmtId="0" fontId="8" fillId="4" borderId="16" xfId="0" applyFont="1" applyFill="1" applyBorder="1" applyAlignment="1" applyProtection="1">
      <alignment horizontal="center" vertical="center"/>
      <protection hidden="1"/>
    </xf>
    <xf numFmtId="0" fontId="8" fillId="4" borderId="18" xfId="0" applyFont="1" applyFill="1" applyBorder="1" applyAlignment="1" applyProtection="1">
      <alignment horizontal="center" vertical="center"/>
      <protection hidden="1"/>
    </xf>
    <xf numFmtId="0" fontId="8" fillId="4" borderId="10" xfId="0" applyFont="1" applyFill="1" applyBorder="1" applyAlignment="1" applyProtection="1">
      <alignment horizontal="center" vertical="center"/>
      <protection hidden="1"/>
    </xf>
    <xf numFmtId="0" fontId="9" fillId="5" borderId="3" xfId="0" applyFont="1" applyFill="1" applyBorder="1" applyAlignment="1" applyProtection="1">
      <alignment horizontal="center" vertical="center" wrapText="1"/>
      <protection hidden="1"/>
    </xf>
    <xf numFmtId="0" fontId="8" fillId="0" borderId="1" xfId="0" applyFont="1" applyFill="1" applyBorder="1" applyAlignment="1" applyProtection="1">
      <alignment horizontal="center" vertical="center"/>
      <protection hidden="1"/>
    </xf>
    <xf numFmtId="0" fontId="8" fillId="0" borderId="3" xfId="0" applyFont="1" applyFill="1" applyBorder="1" applyAlignment="1" applyProtection="1">
      <alignment horizontal="center" vertical="center"/>
      <protection hidden="1"/>
    </xf>
    <xf numFmtId="0" fontId="8" fillId="0" borderId="16" xfId="0" applyFont="1" applyFill="1" applyBorder="1" applyAlignment="1" applyProtection="1">
      <alignment horizontal="center" vertical="center"/>
      <protection hidden="1"/>
    </xf>
    <xf numFmtId="0" fontId="8" fillId="0" borderId="18" xfId="0" applyFont="1" applyFill="1" applyBorder="1" applyAlignment="1" applyProtection="1">
      <alignment horizontal="center" vertical="center"/>
      <protection hidden="1"/>
    </xf>
    <xf numFmtId="0" fontId="8" fillId="0" borderId="10" xfId="0" applyFont="1" applyFill="1" applyBorder="1" applyAlignment="1" applyProtection="1">
      <alignment horizontal="center" vertical="center"/>
      <protection hidden="1"/>
    </xf>
    <xf numFmtId="0" fontId="8" fillId="0" borderId="17" xfId="0" applyFont="1" applyFill="1" applyBorder="1" applyAlignment="1" applyProtection="1">
      <alignment horizontal="center" vertical="center"/>
      <protection hidden="1"/>
    </xf>
    <xf numFmtId="0" fontId="12" fillId="0" borderId="3" xfId="0" applyFont="1" applyFill="1" applyBorder="1" applyAlignment="1" applyProtection="1">
      <alignment horizontal="center" vertical="center"/>
      <protection hidden="1"/>
    </xf>
    <xf numFmtId="0" fontId="10" fillId="0" borderId="3" xfId="0" applyFont="1" applyFill="1" applyBorder="1" applyAlignment="1" applyProtection="1">
      <alignment horizontal="center" vertical="center"/>
      <protection hidden="1"/>
    </xf>
    <xf numFmtId="0" fontId="0" fillId="0" borderId="0" xfId="0" applyFill="1" applyProtection="1">
      <alignment vertical="center"/>
      <protection hidden="1"/>
    </xf>
    <xf numFmtId="0" fontId="8" fillId="4" borderId="3" xfId="0" applyFont="1" applyFill="1" applyBorder="1" applyAlignment="1" applyProtection="1">
      <alignment horizontal="center" vertical="center"/>
      <protection hidden="1"/>
    </xf>
    <xf numFmtId="0" fontId="15" fillId="0" borderId="0" xfId="0" quotePrefix="1" applyFont="1" applyFill="1" applyBorder="1" applyAlignment="1" applyProtection="1">
      <alignment horizontal="center" vertical="center"/>
      <protection hidden="1"/>
    </xf>
    <xf numFmtId="178" fontId="7" fillId="0" borderId="1" xfId="0" applyNumberFormat="1" applyFont="1" applyFill="1" applyBorder="1" applyAlignment="1" applyProtection="1">
      <alignment horizontal="center" vertical="center"/>
      <protection hidden="1"/>
    </xf>
    <xf numFmtId="178" fontId="7" fillId="0" borderId="16" xfId="0" applyNumberFormat="1" applyFont="1" applyFill="1" applyBorder="1" applyAlignment="1" applyProtection="1">
      <alignment horizontal="center" vertical="center"/>
      <protection hidden="1"/>
    </xf>
    <xf numFmtId="178" fontId="7" fillId="0" borderId="18" xfId="0" applyNumberFormat="1" applyFont="1" applyFill="1" applyBorder="1" applyAlignment="1" applyProtection="1">
      <alignment horizontal="center" vertical="center"/>
      <protection hidden="1"/>
    </xf>
    <xf numFmtId="178" fontId="7" fillId="0" borderId="17" xfId="0" applyNumberFormat="1" applyFont="1" applyFill="1" applyBorder="1" applyAlignment="1" applyProtection="1">
      <alignment horizontal="center" vertical="center"/>
      <protection hidden="1"/>
    </xf>
    <xf numFmtId="178" fontId="13" fillId="0" borderId="1" xfId="0" applyNumberFormat="1" applyFont="1" applyFill="1" applyBorder="1" applyAlignment="1" applyProtection="1">
      <alignment horizontal="center" vertical="center"/>
      <protection hidden="1"/>
    </xf>
    <xf numFmtId="0" fontId="9" fillId="0" borderId="3" xfId="0" applyFont="1" applyFill="1" applyBorder="1" applyAlignment="1" applyProtection="1">
      <alignment horizontal="center" vertical="center" wrapText="1"/>
      <protection hidden="1"/>
    </xf>
    <xf numFmtId="0" fontId="8" fillId="0" borderId="26" xfId="0" applyFont="1" applyFill="1" applyBorder="1" applyAlignment="1" applyProtection="1">
      <alignment horizontal="center" vertical="center"/>
      <protection hidden="1"/>
    </xf>
    <xf numFmtId="176" fontId="7" fillId="0" borderId="26" xfId="0" applyNumberFormat="1" applyFont="1" applyFill="1" applyBorder="1" applyAlignment="1" applyProtection="1">
      <alignment horizontal="center" vertical="center"/>
      <protection hidden="1"/>
    </xf>
    <xf numFmtId="177" fontId="13" fillId="0" borderId="8" xfId="0" applyNumberFormat="1" applyFont="1" applyFill="1" applyBorder="1" applyAlignment="1" applyProtection="1">
      <alignment horizontal="center" vertical="center"/>
      <protection hidden="1"/>
    </xf>
    <xf numFmtId="0" fontId="8" fillId="0" borderId="30" xfId="0" applyFont="1" applyFill="1" applyBorder="1" applyAlignment="1" applyProtection="1">
      <alignment horizontal="center" vertical="center"/>
      <protection hidden="1"/>
    </xf>
    <xf numFmtId="0" fontId="17" fillId="8" borderId="1" xfId="0" applyFont="1" applyFill="1" applyBorder="1" applyAlignment="1" applyProtection="1">
      <alignment horizontal="center" vertical="center"/>
    </xf>
    <xf numFmtId="0" fontId="17" fillId="8" borderId="16" xfId="0" applyFont="1" applyFill="1" applyBorder="1" applyAlignment="1" applyProtection="1">
      <alignment horizontal="center" vertical="center"/>
    </xf>
    <xf numFmtId="0" fontId="17" fillId="8" borderId="18" xfId="0" applyFont="1" applyFill="1" applyBorder="1" applyAlignment="1" applyProtection="1">
      <alignment horizontal="center" vertical="center"/>
    </xf>
    <xf numFmtId="0" fontId="17" fillId="8" borderId="17" xfId="0" applyFont="1" applyFill="1" applyBorder="1" applyAlignment="1" applyProtection="1">
      <alignment horizontal="center" vertical="center"/>
    </xf>
    <xf numFmtId="0" fontId="17" fillId="9" borderId="1" xfId="0" applyFont="1" applyFill="1" applyBorder="1" applyAlignment="1" applyProtection="1">
      <alignment horizontal="center" vertical="center"/>
    </xf>
    <xf numFmtId="0" fontId="8" fillId="4" borderId="13" xfId="0" applyFont="1" applyFill="1" applyBorder="1" applyAlignment="1" applyProtection="1">
      <alignment horizontal="center" vertical="center"/>
      <protection hidden="1"/>
    </xf>
    <xf numFmtId="0" fontId="8" fillId="4" borderId="14" xfId="0" applyFont="1" applyFill="1" applyBorder="1" applyAlignment="1" applyProtection="1">
      <alignment horizontal="center" vertical="center"/>
      <protection hidden="1"/>
    </xf>
    <xf numFmtId="0" fontId="8" fillId="4" borderId="15" xfId="0" applyFont="1" applyFill="1" applyBorder="1" applyAlignment="1" applyProtection="1">
      <alignment horizontal="center" vertical="center"/>
      <protection hidden="1"/>
    </xf>
    <xf numFmtId="0" fontId="12" fillId="4" borderId="11" xfId="0" applyFont="1" applyFill="1" applyBorder="1" applyAlignment="1" applyProtection="1">
      <alignment horizontal="center" vertical="center" wrapText="1"/>
      <protection hidden="1"/>
    </xf>
    <xf numFmtId="0" fontId="12" fillId="4" borderId="12" xfId="0" applyFont="1" applyFill="1" applyBorder="1" applyAlignment="1" applyProtection="1">
      <alignment horizontal="center" vertical="center"/>
      <protection hidden="1"/>
    </xf>
    <xf numFmtId="0" fontId="12" fillId="4" borderId="3" xfId="0" applyFont="1" applyFill="1" applyBorder="1" applyAlignment="1" applyProtection="1">
      <alignment horizontal="center" vertical="center"/>
      <protection hidden="1"/>
    </xf>
    <xf numFmtId="0" fontId="11" fillId="4" borderId="11" xfId="0" applyFont="1" applyFill="1" applyBorder="1" applyAlignment="1" applyProtection="1">
      <alignment horizontal="center" vertical="center"/>
      <protection hidden="1"/>
    </xf>
    <xf numFmtId="0" fontId="11" fillId="4" borderId="12" xfId="0" applyFont="1" applyFill="1" applyBorder="1" applyAlignment="1" applyProtection="1">
      <alignment horizontal="center" vertical="center"/>
      <protection hidden="1"/>
    </xf>
    <xf numFmtId="0" fontId="11" fillId="4" borderId="3" xfId="0" applyFont="1" applyFill="1" applyBorder="1" applyAlignment="1" applyProtection="1">
      <alignment horizontal="center" vertical="center"/>
      <protection hidden="1"/>
    </xf>
    <xf numFmtId="0" fontId="10" fillId="4" borderId="11" xfId="0" applyFont="1" applyFill="1" applyBorder="1" applyAlignment="1" applyProtection="1">
      <alignment horizontal="center" vertical="center"/>
      <protection hidden="1"/>
    </xf>
    <xf numFmtId="0" fontId="10" fillId="4" borderId="12" xfId="0" applyFont="1" applyFill="1" applyBorder="1" applyAlignment="1" applyProtection="1">
      <alignment horizontal="center" vertical="center"/>
      <protection hidden="1"/>
    </xf>
    <xf numFmtId="0" fontId="10" fillId="4" borderId="3" xfId="0" applyFont="1" applyFill="1" applyBorder="1" applyAlignment="1" applyProtection="1">
      <alignment horizontal="center" vertical="center"/>
      <protection hidden="1"/>
    </xf>
    <xf numFmtId="0" fontId="8" fillId="4" borderId="11" xfId="0" applyFont="1" applyFill="1" applyBorder="1" applyAlignment="1" applyProtection="1">
      <alignment horizontal="center" vertical="center"/>
      <protection hidden="1"/>
    </xf>
    <xf numFmtId="0" fontId="8" fillId="4" borderId="3" xfId="0" applyFont="1" applyFill="1" applyBorder="1" applyAlignment="1" applyProtection="1">
      <alignment horizontal="center" vertical="center"/>
      <protection hidden="1"/>
    </xf>
    <xf numFmtId="0" fontId="15" fillId="0" borderId="0" xfId="0" quotePrefix="1" applyFont="1" applyFill="1" applyBorder="1" applyAlignment="1" applyProtection="1">
      <alignment horizontal="center" vertical="center"/>
      <protection hidden="1"/>
    </xf>
    <xf numFmtId="0" fontId="15" fillId="0" borderId="4" xfId="0" quotePrefix="1" applyFont="1" applyFill="1" applyBorder="1" applyAlignment="1" applyProtection="1">
      <alignment horizontal="center" vertical="center"/>
      <protection hidden="1"/>
    </xf>
    <xf numFmtId="0" fontId="8" fillId="4" borderId="5" xfId="0" applyFont="1" applyFill="1" applyBorder="1" applyAlignment="1" applyProtection="1">
      <alignment horizontal="center" vertical="center"/>
      <protection hidden="1"/>
    </xf>
    <xf numFmtId="0" fontId="8" fillId="4" borderId="9" xfId="0" applyFont="1" applyFill="1" applyBorder="1" applyAlignment="1" applyProtection="1">
      <alignment horizontal="center" vertical="center"/>
      <protection hidden="1"/>
    </xf>
    <xf numFmtId="0" fontId="8" fillId="4" borderId="23" xfId="0" applyFont="1" applyFill="1" applyBorder="1" applyAlignment="1" applyProtection="1">
      <alignment horizontal="center" vertical="center"/>
      <protection hidden="1"/>
    </xf>
    <xf numFmtId="0" fontId="8" fillId="4" borderId="24" xfId="0" applyFont="1" applyFill="1" applyBorder="1" applyAlignment="1" applyProtection="1">
      <alignment horizontal="center" vertical="center"/>
      <protection hidden="1"/>
    </xf>
    <xf numFmtId="0" fontId="8" fillId="4" borderId="27" xfId="0" applyFont="1" applyFill="1" applyBorder="1" applyAlignment="1" applyProtection="1">
      <alignment horizontal="center" vertical="center"/>
      <protection hidden="1"/>
    </xf>
    <xf numFmtId="0" fontId="8" fillId="4" borderId="28" xfId="0" applyFont="1" applyFill="1" applyBorder="1" applyAlignment="1" applyProtection="1">
      <alignment horizontal="center" vertical="center"/>
      <protection hidden="1"/>
    </xf>
    <xf numFmtId="0" fontId="8" fillId="4" borderId="2" xfId="0" applyFont="1" applyFill="1" applyBorder="1" applyAlignment="1" applyProtection="1">
      <alignment horizontal="center" vertical="center"/>
      <protection hidden="1"/>
    </xf>
    <xf numFmtId="0" fontId="8" fillId="4" borderId="29" xfId="0" applyFont="1" applyFill="1" applyBorder="1" applyAlignment="1" applyProtection="1">
      <alignment horizontal="center" vertical="center"/>
      <protection hidden="1"/>
    </xf>
    <xf numFmtId="0" fontId="7" fillId="5" borderId="11" xfId="0" applyFont="1" applyFill="1" applyBorder="1" applyAlignment="1">
      <alignment horizontal="center" vertical="center" wrapText="1"/>
    </xf>
    <xf numFmtId="0" fontId="7" fillId="5" borderId="3" xfId="0" applyFont="1" applyFill="1" applyBorder="1" applyAlignment="1">
      <alignment horizontal="center" vertical="center" wrapText="1"/>
    </xf>
    <xf numFmtId="0" fontId="8" fillId="4" borderId="16" xfId="0" applyFont="1" applyFill="1" applyBorder="1" applyAlignment="1" applyProtection="1">
      <alignment horizontal="center" vertical="center"/>
      <protection hidden="1"/>
    </xf>
    <xf numFmtId="0" fontId="8" fillId="4" borderId="18" xfId="0" applyFont="1" applyFill="1" applyBorder="1" applyAlignment="1" applyProtection="1">
      <alignment horizontal="center" vertical="center"/>
      <protection hidden="1"/>
    </xf>
    <xf numFmtId="0" fontId="16" fillId="3" borderId="5" xfId="0" applyFont="1" applyFill="1" applyBorder="1" applyAlignment="1" applyProtection="1">
      <alignment horizontal="center" vertical="center"/>
      <protection hidden="1"/>
    </xf>
    <xf numFmtId="0" fontId="16" fillId="3" borderId="6" xfId="0" applyFont="1" applyFill="1" applyBorder="1" applyAlignment="1" applyProtection="1">
      <alignment horizontal="center" vertical="center"/>
      <protection hidden="1"/>
    </xf>
    <xf numFmtId="0" fontId="16" fillId="3" borderId="7" xfId="0" applyFont="1" applyFill="1" applyBorder="1" applyAlignment="1" applyProtection="1">
      <alignment horizontal="center" vertical="center"/>
      <protection hidden="1"/>
    </xf>
    <xf numFmtId="0" fontId="16" fillId="3" borderId="26" xfId="0" applyFont="1" applyFill="1" applyBorder="1" applyAlignment="1" applyProtection="1">
      <alignment horizontal="center" vertical="center"/>
      <protection hidden="1"/>
    </xf>
    <xf numFmtId="0" fontId="16" fillId="3" borderId="0" xfId="0" applyFont="1" applyFill="1" applyBorder="1" applyAlignment="1" applyProtection="1">
      <alignment horizontal="center" vertical="center"/>
      <protection hidden="1"/>
    </xf>
    <xf numFmtId="0" fontId="16" fillId="3" borderId="8" xfId="0" applyFont="1" applyFill="1" applyBorder="1" applyAlignment="1" applyProtection="1">
      <alignment horizontal="center" vertical="center"/>
      <protection hidden="1"/>
    </xf>
    <xf numFmtId="0" fontId="16" fillId="3" borderId="9" xfId="0" applyFont="1" applyFill="1" applyBorder="1" applyAlignment="1" applyProtection="1">
      <alignment horizontal="center" vertical="center"/>
      <protection hidden="1"/>
    </xf>
    <xf numFmtId="0" fontId="16" fillId="3" borderId="4" xfId="0" applyFont="1" applyFill="1" applyBorder="1" applyAlignment="1" applyProtection="1">
      <alignment horizontal="center" vertical="center"/>
      <protection hidden="1"/>
    </xf>
    <xf numFmtId="0" fontId="16" fillId="3" borderId="10" xfId="0" applyFont="1" applyFill="1" applyBorder="1" applyAlignment="1" applyProtection="1">
      <alignment horizontal="center" vertical="center"/>
      <protection hidden="1"/>
    </xf>
    <xf numFmtId="0" fontId="4" fillId="0" borderId="4" xfId="0" applyFont="1" applyBorder="1" applyAlignment="1" applyProtection="1">
      <alignment horizontal="center" vertical="center"/>
      <protection hidden="1"/>
    </xf>
    <xf numFmtId="0" fontId="4" fillId="0" borderId="0" xfId="0" applyFont="1" applyBorder="1" applyAlignment="1" applyProtection="1">
      <alignment horizontal="center" vertical="center"/>
      <protection hidden="1"/>
    </xf>
    <xf numFmtId="0" fontId="8" fillId="4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 wrapText="1"/>
    </xf>
    <xf numFmtId="0" fontId="8" fillId="4" borderId="11" xfId="0" applyFont="1" applyFill="1" applyBorder="1" applyAlignment="1">
      <alignment horizontal="center" vertical="center"/>
    </xf>
    <xf numFmtId="0" fontId="8" fillId="4" borderId="3" xfId="0" applyFont="1" applyFill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colors>
    <mruColors>
      <color rgb="FFFFF3FF"/>
      <color rgb="FFEAD3FD"/>
      <color rgb="FFE9AFEF"/>
      <color rgb="FFBB91D5"/>
      <color rgb="FF99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>
    <pageSetUpPr fitToPage="1"/>
  </sheetPr>
  <dimension ref="A1:Q41"/>
  <sheetViews>
    <sheetView tabSelected="1" zoomScale="85" zoomScaleNormal="85" workbookViewId="0">
      <selection activeCell="I8" sqref="I8"/>
    </sheetView>
  </sheetViews>
  <sheetFormatPr defaultRowHeight="16.5" x14ac:dyDescent="0.3"/>
  <cols>
    <col min="1" max="1" width="25" style="1" customWidth="1"/>
    <col min="2" max="11" width="14.625" customWidth="1"/>
    <col min="12" max="12" width="19.875" bestFit="1" customWidth="1"/>
    <col min="13" max="13" width="11.375" customWidth="1"/>
    <col min="14" max="14" width="8.75" style="11" bestFit="1" customWidth="1"/>
    <col min="15" max="15" width="37.375" customWidth="1"/>
    <col min="16" max="16" width="19.75" customWidth="1"/>
    <col min="17" max="17" width="16.875" customWidth="1"/>
    <col min="18" max="18" width="30.375" bestFit="1" customWidth="1"/>
  </cols>
  <sheetData>
    <row r="1" spans="1:17" s="3" customFormat="1" ht="25.5" x14ac:dyDescent="0.3">
      <c r="A1" s="124" t="s">
        <v>47</v>
      </c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6"/>
      <c r="P1" s="7"/>
      <c r="Q1" s="7"/>
    </row>
    <row r="2" spans="1:17" s="3" customFormat="1" ht="25.5" x14ac:dyDescent="0.3">
      <c r="A2" s="127"/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9"/>
      <c r="P2" s="7"/>
      <c r="Q2" s="7"/>
    </row>
    <row r="3" spans="1:17" s="3" customFormat="1" ht="26.25" thickBot="1" x14ac:dyDescent="0.35">
      <c r="A3" s="130"/>
      <c r="B3" s="131"/>
      <c r="C3" s="131"/>
      <c r="D3" s="131"/>
      <c r="E3" s="131"/>
      <c r="F3" s="131"/>
      <c r="G3" s="131"/>
      <c r="H3" s="131"/>
      <c r="I3" s="131"/>
      <c r="J3" s="131"/>
      <c r="K3" s="131"/>
      <c r="L3" s="131"/>
      <c r="M3" s="131"/>
      <c r="N3" s="131"/>
      <c r="O3" s="132"/>
      <c r="P3" s="7"/>
      <c r="Q3" s="7"/>
    </row>
    <row r="4" spans="1:17" s="3" customFormat="1" ht="25.5" x14ac:dyDescent="0.3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8"/>
      <c r="O4" s="2"/>
    </row>
    <row r="5" spans="1:17" s="3" customFormat="1" ht="21" thickBot="1" x14ac:dyDescent="0.35">
      <c r="A5" s="133" t="s">
        <v>3</v>
      </c>
      <c r="B5" s="133"/>
      <c r="C5" s="133"/>
      <c r="D5" s="133"/>
      <c r="E5" s="133"/>
      <c r="F5" s="133"/>
      <c r="G5" s="133"/>
      <c r="H5" s="133"/>
      <c r="I5" s="133"/>
      <c r="J5" s="133"/>
      <c r="K5" s="133"/>
      <c r="L5" s="134"/>
      <c r="M5" s="39"/>
      <c r="N5" s="9"/>
    </row>
    <row r="6" spans="1:17" ht="21" thickBot="1" x14ac:dyDescent="0.35">
      <c r="A6" s="135" t="s">
        <v>4</v>
      </c>
      <c r="B6" s="135" t="s">
        <v>5</v>
      </c>
      <c r="C6" s="135" t="s">
        <v>6</v>
      </c>
      <c r="D6" s="135"/>
      <c r="E6" s="135" t="s">
        <v>7</v>
      </c>
      <c r="F6" s="135" t="s">
        <v>8</v>
      </c>
      <c r="G6" s="135"/>
      <c r="H6" s="135"/>
      <c r="I6" s="135"/>
      <c r="J6" s="137" t="s">
        <v>32</v>
      </c>
      <c r="K6" s="136" t="s">
        <v>9</v>
      </c>
      <c r="L6" s="62"/>
      <c r="M6" s="40"/>
    </row>
    <row r="7" spans="1:17" ht="21" thickBot="1" x14ac:dyDescent="0.35">
      <c r="A7" s="135"/>
      <c r="B7" s="135"/>
      <c r="C7" s="20" t="s">
        <v>43</v>
      </c>
      <c r="D7" s="21" t="s">
        <v>44</v>
      </c>
      <c r="E7" s="135"/>
      <c r="F7" s="20" t="s">
        <v>10</v>
      </c>
      <c r="G7" s="22" t="s">
        <v>11</v>
      </c>
      <c r="H7" s="22" t="s">
        <v>12</v>
      </c>
      <c r="I7" s="21" t="s">
        <v>13</v>
      </c>
      <c r="J7" s="138"/>
      <c r="K7" s="136"/>
      <c r="L7" s="62"/>
      <c r="M7" s="40"/>
    </row>
    <row r="8" spans="1:17" ht="34.5" thickBot="1" x14ac:dyDescent="0.35">
      <c r="A8" s="35" t="s">
        <v>14</v>
      </c>
      <c r="B8" s="30"/>
      <c r="C8" s="31"/>
      <c r="D8" s="32"/>
      <c r="E8" s="91" t="s">
        <v>15</v>
      </c>
      <c r="F8" s="31"/>
      <c r="G8" s="33"/>
      <c r="H8" s="33"/>
      <c r="I8" s="32"/>
      <c r="J8" s="95" t="s">
        <v>33</v>
      </c>
      <c r="K8" s="120" t="s">
        <v>34</v>
      </c>
      <c r="L8" s="61"/>
      <c r="M8" s="41"/>
    </row>
    <row r="9" spans="1:17" ht="34.5" thickBot="1" x14ac:dyDescent="0.35">
      <c r="A9" s="35" t="s">
        <v>16</v>
      </c>
      <c r="B9" s="91" t="s">
        <v>15</v>
      </c>
      <c r="C9" s="92" t="s">
        <v>15</v>
      </c>
      <c r="D9" s="93" t="s">
        <v>15</v>
      </c>
      <c r="E9" s="30"/>
      <c r="F9" s="92" t="s">
        <v>15</v>
      </c>
      <c r="G9" s="94" t="s">
        <v>15</v>
      </c>
      <c r="H9" s="94" t="s">
        <v>15</v>
      </c>
      <c r="I9" s="93" t="s">
        <v>15</v>
      </c>
      <c r="J9" s="30"/>
      <c r="K9" s="121"/>
      <c r="L9" s="61"/>
      <c r="M9" s="41"/>
    </row>
    <row r="10" spans="1:17" s="2" customFormat="1" x14ac:dyDescent="0.3">
      <c r="A10" s="5"/>
      <c r="N10" s="12"/>
    </row>
    <row r="11" spans="1:17" s="2" customFormat="1" ht="25.5" x14ac:dyDescent="0.3">
      <c r="A11" s="110" t="s">
        <v>17</v>
      </c>
      <c r="B11" s="110"/>
      <c r="C11" s="110"/>
      <c r="D11" s="110"/>
      <c r="E11" s="110"/>
      <c r="F11" s="110"/>
      <c r="G11" s="110"/>
      <c r="H11" s="110"/>
      <c r="I11" s="110"/>
      <c r="J11" s="110"/>
      <c r="K11" s="110"/>
      <c r="L11" s="34"/>
      <c r="M11" s="34"/>
      <c r="N11" s="6"/>
    </row>
    <row r="12" spans="1:17" s="2" customFormat="1" ht="26.25" thickBot="1" x14ac:dyDescent="0.35">
      <c r="A12" s="111"/>
      <c r="B12" s="111"/>
      <c r="C12" s="111"/>
      <c r="D12" s="111"/>
      <c r="E12" s="111"/>
      <c r="F12" s="111"/>
      <c r="G12" s="111"/>
      <c r="H12" s="111"/>
      <c r="I12" s="111"/>
      <c r="J12" s="111"/>
      <c r="K12" s="111"/>
      <c r="L12" s="34"/>
      <c r="M12" s="34"/>
      <c r="N12" s="6"/>
    </row>
    <row r="13" spans="1:17" s="2" customFormat="1" ht="21" customHeight="1" thickBot="1" x14ac:dyDescent="0.35">
      <c r="A13" s="112" t="s">
        <v>18</v>
      </c>
      <c r="B13" s="108" t="s">
        <v>19</v>
      </c>
      <c r="C13" s="122" t="s">
        <v>6</v>
      </c>
      <c r="D13" s="123"/>
      <c r="E13" s="108" t="s">
        <v>21</v>
      </c>
      <c r="F13" s="108" t="str">
        <f>IF(AND(SUM(F8:G8)&lt;&gt;0,MAX(F8:G8)&gt;MAX(H8:I8)),"사탐",IF(AND(SUM(H8:I8)&lt;&gt;0,MAX(H8:I8)&gt;=MAX(F8:G8)),"과탐","탐구"))</f>
        <v>탐구</v>
      </c>
      <c r="G13" s="96" t="s">
        <v>22</v>
      </c>
      <c r="H13" s="97"/>
      <c r="I13" s="97"/>
      <c r="J13" s="98"/>
      <c r="K13" s="108" t="s">
        <v>31</v>
      </c>
      <c r="L13" s="10"/>
      <c r="M13" s="99" t="s">
        <v>29</v>
      </c>
      <c r="N13" s="99" t="s">
        <v>23</v>
      </c>
      <c r="O13" s="105" t="s">
        <v>24</v>
      </c>
    </row>
    <row r="14" spans="1:17" s="2" customFormat="1" ht="21" thickBot="1" x14ac:dyDescent="0.35">
      <c r="A14" s="113"/>
      <c r="B14" s="109"/>
      <c r="C14" s="15" t="str">
        <f>C7</f>
        <v>기하/미적분</v>
      </c>
      <c r="D14" s="16" t="str">
        <f>D7</f>
        <v>확률과통계</v>
      </c>
      <c r="E14" s="109"/>
      <c r="F14" s="109"/>
      <c r="G14" s="37" t="s">
        <v>10</v>
      </c>
      <c r="H14" s="17" t="s">
        <v>11</v>
      </c>
      <c r="I14" s="17" t="s">
        <v>12</v>
      </c>
      <c r="J14" s="60" t="s">
        <v>13</v>
      </c>
      <c r="K14" s="109"/>
      <c r="L14" s="10"/>
      <c r="M14" s="100"/>
      <c r="N14" s="100"/>
      <c r="O14" s="106"/>
    </row>
    <row r="15" spans="1:17" s="2" customFormat="1" ht="21" thickBot="1" x14ac:dyDescent="0.35">
      <c r="A15" s="18" t="s">
        <v>27</v>
      </c>
      <c r="B15" s="36">
        <f>B8</f>
        <v>0</v>
      </c>
      <c r="C15" s="37">
        <f>C8</f>
        <v>0</v>
      </c>
      <c r="D15" s="38">
        <f>D8</f>
        <v>0</v>
      </c>
      <c r="E15" s="36">
        <f>VLOOKUP(E9,Sheet1!$A$3:$B$12,2,FALSE)</f>
        <v>0</v>
      </c>
      <c r="F15" s="68">
        <f>ROUND(LARGE(G15:J15,1),3)</f>
        <v>0</v>
      </c>
      <c r="G15" s="37">
        <f>F8</f>
        <v>0</v>
      </c>
      <c r="H15" s="17">
        <f>G8</f>
        <v>0</v>
      </c>
      <c r="I15" s="17">
        <f>H8</f>
        <v>0</v>
      </c>
      <c r="J15" s="60">
        <f>I8</f>
        <v>0</v>
      </c>
      <c r="K15" s="59" t="s">
        <v>40</v>
      </c>
      <c r="L15" s="10"/>
      <c r="M15" s="101"/>
      <c r="N15" s="101"/>
      <c r="O15" s="107"/>
    </row>
    <row r="16" spans="1:17" s="78" customFormat="1" ht="21" hidden="1" thickBot="1" x14ac:dyDescent="0.35">
      <c r="A16" s="70" t="s">
        <v>39</v>
      </c>
      <c r="B16" s="71">
        <f>IF(B$15&gt;MAX(C$15:D$15),0.35,IF(B$15&lt;=MAX(C$15:D$15),0.25,"-"))</f>
        <v>0.25</v>
      </c>
      <c r="C16" s="72">
        <f>IF(AND(C$15&lt;&gt;0,C$15&gt;=$B$15),0.35,IF(AND(C$15&lt;&gt;0,C$15&lt;$B$15),0.25,0))</f>
        <v>0</v>
      </c>
      <c r="D16" s="73">
        <f>IF(AND(D$15&lt;&gt;0,D$15&gt;=$B$15),0.35,IF(AND(D$15&lt;&gt;0,D$15&lt;$B$15),0.25,0))</f>
        <v>0</v>
      </c>
      <c r="E16" s="71">
        <v>0.2</v>
      </c>
      <c r="F16" s="74">
        <v>0.2</v>
      </c>
      <c r="G16" s="72">
        <v>0.2</v>
      </c>
      <c r="H16" s="75">
        <v>0.2</v>
      </c>
      <c r="I16" s="75">
        <v>0.2</v>
      </c>
      <c r="J16" s="73">
        <v>0.2</v>
      </c>
      <c r="K16" s="74" t="s">
        <v>40</v>
      </c>
      <c r="L16" s="10"/>
      <c r="M16" s="76"/>
      <c r="N16" s="76"/>
      <c r="O16" s="77"/>
    </row>
    <row r="17" spans="1:15" s="78" customFormat="1" ht="21" hidden="1" thickBot="1" x14ac:dyDescent="0.35">
      <c r="A17" s="70" t="s">
        <v>46</v>
      </c>
      <c r="B17" s="71"/>
      <c r="C17" s="72">
        <f>IF(F17=1.05,1.03,IF(F17&lt;&gt;1.05,1.05,""))</f>
        <v>1.05</v>
      </c>
      <c r="D17" s="73"/>
      <c r="E17" s="71"/>
      <c r="F17" s="74">
        <f>MAX(G17:J17)</f>
        <v>1</v>
      </c>
      <c r="G17" s="72" t="str">
        <f>IF(G15=0,"",1)</f>
        <v/>
      </c>
      <c r="H17" s="90" t="str">
        <f>IF(H15=0,"",1)</f>
        <v/>
      </c>
      <c r="I17" s="90">
        <f>IF($I15=0,1,IF(AND($I15&gt;$C15,$I15*1.05&gt;MAX($G15:$H15)),1.05,IF($I15&lt;=$C15,1.03,1)))</f>
        <v>1</v>
      </c>
      <c r="J17" s="73">
        <f>IF($J15=0,1,IF(AND($J15&gt;$C15,$J15*1.05&gt;MAX($G15:$H15)),1.05,IF($J15&lt;=$C15,1.03,1)))</f>
        <v>1</v>
      </c>
      <c r="K17" s="74"/>
      <c r="L17" s="10"/>
      <c r="M17" s="76"/>
      <c r="N17" s="76"/>
      <c r="O17" s="77"/>
    </row>
    <row r="18" spans="1:15" s="78" customFormat="1" ht="21" hidden="1" thickBot="1" x14ac:dyDescent="0.35">
      <c r="A18" s="70" t="s">
        <v>41</v>
      </c>
      <c r="B18" s="71">
        <f>IF(AND(C15&lt;&gt;0,D15=0,B15&gt;C15*C17),0.35,IF(AND(C15&lt;&gt;0,D15=0,B15&lt;=C15*C17),0.25,IF(AND(C15=0,D15&lt;&gt;0,B15&gt;D15),0.35,IF(AND(C15=0,D15&lt;&gt;0,B15&lt;=D15),0.25,0))))</f>
        <v>0</v>
      </c>
      <c r="C18" s="72">
        <f>IF(AND(C15&lt;&gt;0,D15=0,C15*C17&gt;=B15),0.35,IF(AND(C15&lt;&gt;0,D15=0,C15*C17&lt;B15),0.25,0))</f>
        <v>0</v>
      </c>
      <c r="D18" s="73">
        <f>IF(AND(D15&lt;&gt;0,C15=0,D15&gt;=B15),0.35,IF(AND(D15&lt;&gt;0,C15=0,D15&lt;B15),0.25,0))</f>
        <v>0</v>
      </c>
      <c r="E18" s="71">
        <v>0.2</v>
      </c>
      <c r="F18" s="74">
        <v>0.2</v>
      </c>
      <c r="G18" s="72">
        <v>0.2</v>
      </c>
      <c r="H18" s="75">
        <v>0.2</v>
      </c>
      <c r="I18" s="75">
        <v>0.2</v>
      </c>
      <c r="J18" s="73">
        <v>0.2</v>
      </c>
      <c r="K18" s="74" t="s">
        <v>40</v>
      </c>
      <c r="L18" s="10"/>
      <c r="M18" s="76"/>
      <c r="N18" s="76"/>
      <c r="O18" s="77"/>
    </row>
    <row r="19" spans="1:15" s="2" customFormat="1" ht="27.75" customHeight="1" thickBot="1" x14ac:dyDescent="0.35">
      <c r="A19" s="26" t="s">
        <v>35</v>
      </c>
      <c r="B19" s="42">
        <f t="shared" ref="B19:G19" si="0">ROUND(B$15*B16,3)</f>
        <v>0</v>
      </c>
      <c r="C19" s="43">
        <f t="shared" si="0"/>
        <v>0</v>
      </c>
      <c r="D19" s="44">
        <f t="shared" si="0"/>
        <v>0</v>
      </c>
      <c r="E19" s="42">
        <f t="shared" si="0"/>
        <v>0</v>
      </c>
      <c r="F19" s="42">
        <f>ROUND(F$15*F16,3)</f>
        <v>0</v>
      </c>
      <c r="G19" s="43">
        <f t="shared" si="0"/>
        <v>0</v>
      </c>
      <c r="H19" s="45">
        <f>ROUND(H$15*H16,3)</f>
        <v>0</v>
      </c>
      <c r="I19" s="45">
        <f>ROUND(I$15*I16,3)</f>
        <v>0</v>
      </c>
      <c r="J19" s="44">
        <f>ROUND(J$15*J16,3)</f>
        <v>0</v>
      </c>
      <c r="K19" s="44" t="s">
        <v>40</v>
      </c>
      <c r="L19" s="13"/>
      <c r="M19" s="56">
        <f>ROUND(SUM(B19:F19),3)</f>
        <v>0</v>
      </c>
      <c r="N19" s="56">
        <f>ROUND(M19,2)</f>
        <v>0</v>
      </c>
      <c r="O19" s="27" t="s">
        <v>0</v>
      </c>
    </row>
    <row r="20" spans="1:15" s="2" customFormat="1" ht="35.25" thickBot="1" x14ac:dyDescent="0.35">
      <c r="A20" s="19" t="s">
        <v>49</v>
      </c>
      <c r="B20" s="46">
        <f>ROUND(B$15*B18,3)</f>
        <v>0</v>
      </c>
      <c r="C20" s="47">
        <f>ROUND(C$15*C$17*C18,3)</f>
        <v>0</v>
      </c>
      <c r="D20" s="48">
        <f>ROUND(D$15*D18,3)</f>
        <v>0</v>
      </c>
      <c r="E20" s="46">
        <f>ROUND(E$15*E18,3)</f>
        <v>0</v>
      </c>
      <c r="F20" s="46">
        <f>ROUND(MAX(G20:J20),3)</f>
        <v>0</v>
      </c>
      <c r="G20" s="47">
        <f>ROUND(G$15*G18,3)</f>
        <v>0</v>
      </c>
      <c r="H20" s="49">
        <f>ROUND(H$15*H18,3)</f>
        <v>0</v>
      </c>
      <c r="I20" s="49">
        <f>ROUND(I$15*I$17*I18,3)</f>
        <v>0</v>
      </c>
      <c r="J20" s="48">
        <f>ROUND(J$15*J$17*J18,3)</f>
        <v>0</v>
      </c>
      <c r="K20" s="48" t="s">
        <v>40</v>
      </c>
      <c r="L20" s="13"/>
      <c r="M20" s="57">
        <f t="shared" ref="M20:M24" si="1">ROUND(SUM(B20:F20),3)</f>
        <v>0</v>
      </c>
      <c r="N20" s="57">
        <f t="shared" ref="N20:N23" si="2">ROUND(M20,2)</f>
        <v>0</v>
      </c>
      <c r="O20" s="28" t="s">
        <v>52</v>
      </c>
    </row>
    <row r="21" spans="1:15" s="2" customFormat="1" ht="21" thickBot="1" x14ac:dyDescent="0.35">
      <c r="A21" s="26" t="s">
        <v>45</v>
      </c>
      <c r="B21" s="42">
        <f>ROUND(B15*0.25,3)</f>
        <v>0</v>
      </c>
      <c r="C21" s="43">
        <f>ROUND(C15*0.3,3)</f>
        <v>0</v>
      </c>
      <c r="D21" s="44" t="s">
        <v>0</v>
      </c>
      <c r="E21" s="42">
        <f>ROUND(E15*0.2,3)</f>
        <v>0</v>
      </c>
      <c r="F21" s="42">
        <f>ROUND(SUM(I21:J21),3)</f>
        <v>0</v>
      </c>
      <c r="G21" s="43" t="s">
        <v>0</v>
      </c>
      <c r="H21" s="45" t="s">
        <v>0</v>
      </c>
      <c r="I21" s="45">
        <f>I15*0.125</f>
        <v>0</v>
      </c>
      <c r="J21" s="44">
        <f>J15*0.125</f>
        <v>0</v>
      </c>
      <c r="K21" s="44" t="s">
        <v>40</v>
      </c>
      <c r="L21" s="13"/>
      <c r="M21" s="56">
        <f t="shared" si="1"/>
        <v>0</v>
      </c>
      <c r="N21" s="56">
        <f t="shared" si="2"/>
        <v>0</v>
      </c>
      <c r="O21" s="69" t="s">
        <v>0</v>
      </c>
    </row>
    <row r="22" spans="1:15" s="78" customFormat="1" ht="21" hidden="1" thickBot="1" x14ac:dyDescent="0.35">
      <c r="A22" s="70" t="s">
        <v>48</v>
      </c>
      <c r="B22" s="81"/>
      <c r="C22" s="72">
        <f>IF($K$22&lt;&gt;"과탐",1.05,IF(AND($K$22="과탐",$C15&gt;=AVERAGE($I15,$J15)),1.05,IF(AND($K$22="과탐",$C15&lt;AVERAGE($I15,$J15)),1.03,"")))</f>
        <v>1.05</v>
      </c>
      <c r="D22" s="83"/>
      <c r="E22" s="81"/>
      <c r="F22" s="81">
        <f>IF($K$22&lt;&gt;"과탐",1,IF(AND($K$22="과탐",$C15&gt;=AVERAGE($I15,$J15)),1.03,IF(AND($K$22="과탐",$C15&lt;AVERAGE($I15,$J15)),1.05,"")))</f>
        <v>1</v>
      </c>
      <c r="G22" s="82"/>
      <c r="H22" s="84"/>
      <c r="I22" s="84">
        <f>F22</f>
        <v>1</v>
      </c>
      <c r="J22" s="83">
        <f>F22</f>
        <v>1</v>
      </c>
      <c r="K22" s="89" t="str">
        <f>IF(COUNT(H8:I8)=2,"과탐",IF(COUNT(F8:G8)=2,"사탐","탐구"))</f>
        <v>탐구</v>
      </c>
      <c r="M22" s="85"/>
      <c r="N22" s="85"/>
      <c r="O22" s="86"/>
    </row>
    <row r="23" spans="1:15" s="2" customFormat="1" ht="35.25" thickBot="1" x14ac:dyDescent="0.35">
      <c r="A23" s="19" t="s">
        <v>38</v>
      </c>
      <c r="B23" s="46">
        <f>ROUND(B15*0.25,3)</f>
        <v>0</v>
      </c>
      <c r="C23" s="47">
        <f>ROUND(C15*C22*0.3,3)</f>
        <v>0</v>
      </c>
      <c r="D23" s="48">
        <f>ROUND(D15*0.3,3)</f>
        <v>0</v>
      </c>
      <c r="E23" s="46">
        <f>ROUND(E15*0.2,3)</f>
        <v>0</v>
      </c>
      <c r="F23" s="46">
        <f>ROUND(SUM(G23:J23),3)</f>
        <v>0</v>
      </c>
      <c r="G23" s="47">
        <f>G$15*0.125</f>
        <v>0</v>
      </c>
      <c r="H23" s="49">
        <f>H$15*0.125</f>
        <v>0</v>
      </c>
      <c r="I23" s="49">
        <f>I15*I22*0.125</f>
        <v>0</v>
      </c>
      <c r="J23" s="48">
        <f>J15*J22*0.125</f>
        <v>0</v>
      </c>
      <c r="K23" s="48" t="s">
        <v>40</v>
      </c>
      <c r="L23" s="13"/>
      <c r="M23" s="57">
        <f t="shared" si="1"/>
        <v>0</v>
      </c>
      <c r="N23" s="57">
        <f t="shared" si="2"/>
        <v>0</v>
      </c>
      <c r="O23" s="28" t="s">
        <v>53</v>
      </c>
    </row>
    <row r="24" spans="1:15" s="2" customFormat="1" ht="21" thickBot="1" x14ac:dyDescent="0.35">
      <c r="A24" s="29" t="s">
        <v>36</v>
      </c>
      <c r="B24" s="50">
        <f>ROUND(B15*0.5,3)</f>
        <v>0</v>
      </c>
      <c r="C24" s="51" t="s">
        <v>15</v>
      </c>
      <c r="D24" s="52" t="s">
        <v>15</v>
      </c>
      <c r="E24" s="50">
        <f>ROUND(E15*0.5,3)</f>
        <v>0</v>
      </c>
      <c r="F24" s="50" t="s">
        <v>15</v>
      </c>
      <c r="G24" s="51" t="s">
        <v>15</v>
      </c>
      <c r="H24" s="53" t="s">
        <v>15</v>
      </c>
      <c r="I24" s="53" t="s">
        <v>15</v>
      </c>
      <c r="J24" s="52" t="s">
        <v>0</v>
      </c>
      <c r="K24" s="52" t="s">
        <v>40</v>
      </c>
      <c r="L24" s="54"/>
      <c r="M24" s="58">
        <f t="shared" si="1"/>
        <v>0</v>
      </c>
      <c r="N24" s="58">
        <f>ROUND(M24*0.6,2)</f>
        <v>0</v>
      </c>
      <c r="O24" s="55" t="s">
        <v>54</v>
      </c>
    </row>
    <row r="25" spans="1:15" s="2" customFormat="1" x14ac:dyDescent="0.3">
      <c r="A25" s="5"/>
      <c r="N25" s="12"/>
    </row>
    <row r="26" spans="1:15" s="2" customFormat="1" ht="25.5" x14ac:dyDescent="0.3">
      <c r="A26" s="110" t="s">
        <v>51</v>
      </c>
      <c r="B26" s="110"/>
      <c r="C26" s="110"/>
      <c r="D26" s="110"/>
      <c r="E26" s="110"/>
      <c r="F26" s="110"/>
      <c r="G26" s="110"/>
      <c r="H26" s="110"/>
      <c r="I26" s="110"/>
      <c r="J26" s="110"/>
      <c r="K26" s="80"/>
      <c r="L26" s="34"/>
      <c r="M26" s="34"/>
      <c r="N26" s="6"/>
    </row>
    <row r="27" spans="1:15" s="2" customFormat="1" ht="26.25" thickBot="1" x14ac:dyDescent="0.35">
      <c r="A27" s="111"/>
      <c r="B27" s="111"/>
      <c r="C27" s="111"/>
      <c r="D27" s="111"/>
      <c r="E27" s="111"/>
      <c r="F27" s="111"/>
      <c r="G27" s="111"/>
      <c r="H27" s="111"/>
      <c r="I27" s="111"/>
      <c r="J27" s="111"/>
      <c r="K27" s="34"/>
      <c r="L27" s="34"/>
      <c r="M27" s="34"/>
      <c r="N27" s="6"/>
    </row>
    <row r="28" spans="1:15" s="2" customFormat="1" ht="21" customHeight="1" thickBot="1" x14ac:dyDescent="0.35">
      <c r="A28" s="112" t="s">
        <v>18</v>
      </c>
      <c r="B28" s="114" t="s">
        <v>19</v>
      </c>
      <c r="C28" s="116" t="s">
        <v>20</v>
      </c>
      <c r="D28" s="117"/>
      <c r="E28" s="118" t="s">
        <v>21</v>
      </c>
      <c r="F28" s="96" t="s">
        <v>22</v>
      </c>
      <c r="G28" s="97"/>
      <c r="H28" s="97"/>
      <c r="I28" s="97"/>
      <c r="J28" s="98"/>
      <c r="K28" s="87"/>
      <c r="L28" s="10"/>
      <c r="M28" s="99" t="s">
        <v>29</v>
      </c>
      <c r="N28" s="99" t="s">
        <v>23</v>
      </c>
      <c r="O28" s="102" t="s">
        <v>24</v>
      </c>
    </row>
    <row r="29" spans="1:15" s="2" customFormat="1" ht="21" thickBot="1" x14ac:dyDescent="0.35">
      <c r="A29" s="113"/>
      <c r="B29" s="115"/>
      <c r="C29" s="15" t="s">
        <v>25</v>
      </c>
      <c r="D29" s="16" t="s">
        <v>26</v>
      </c>
      <c r="E29" s="119"/>
      <c r="F29" s="66" t="s">
        <v>10</v>
      </c>
      <c r="G29" s="17" t="s">
        <v>11</v>
      </c>
      <c r="H29" s="17" t="s">
        <v>12</v>
      </c>
      <c r="I29" s="67" t="s">
        <v>13</v>
      </c>
      <c r="J29" s="67" t="s">
        <v>30</v>
      </c>
      <c r="K29" s="87"/>
      <c r="L29" s="10"/>
      <c r="M29" s="100"/>
      <c r="N29" s="100"/>
      <c r="O29" s="103"/>
    </row>
    <row r="30" spans="1:15" s="2" customFormat="1" ht="21" thickBot="1" x14ac:dyDescent="0.35">
      <c r="A30" s="64" t="s">
        <v>27</v>
      </c>
      <c r="B30" s="63">
        <f>B8</f>
        <v>0</v>
      </c>
      <c r="C30" s="23">
        <f>C8</f>
        <v>0</v>
      </c>
      <c r="D30" s="25">
        <f>D8</f>
        <v>0</v>
      </c>
      <c r="E30" s="65">
        <f>VLOOKUP(E9,Sheet1!$A$3:$B$12,2,FALSE)</f>
        <v>0</v>
      </c>
      <c r="F30" s="23">
        <f>F8</f>
        <v>0</v>
      </c>
      <c r="G30" s="24">
        <f>G8</f>
        <v>0</v>
      </c>
      <c r="H30" s="24">
        <f>H8</f>
        <v>0</v>
      </c>
      <c r="I30" s="25">
        <f>I8</f>
        <v>0</v>
      </c>
      <c r="J30" s="79">
        <f>VLOOKUP(J9,Sheet1!$A$3:$B$12,2,FALSE)</f>
        <v>0</v>
      </c>
      <c r="K30" s="87"/>
      <c r="L30" s="10"/>
      <c r="M30" s="101"/>
      <c r="N30" s="101"/>
      <c r="O30" s="104"/>
    </row>
    <row r="31" spans="1:15" s="2" customFormat="1" ht="21" thickBot="1" x14ac:dyDescent="0.35">
      <c r="A31" s="26" t="s">
        <v>28</v>
      </c>
      <c r="B31" s="42">
        <f t="shared" ref="B31:J31" si="3">B30</f>
        <v>0</v>
      </c>
      <c r="C31" s="43">
        <f t="shared" si="3"/>
        <v>0</v>
      </c>
      <c r="D31" s="44">
        <f t="shared" si="3"/>
        <v>0</v>
      </c>
      <c r="E31" s="42">
        <f t="shared" si="3"/>
        <v>0</v>
      </c>
      <c r="F31" s="43">
        <f t="shared" si="3"/>
        <v>0</v>
      </c>
      <c r="G31" s="45">
        <f t="shared" si="3"/>
        <v>0</v>
      </c>
      <c r="H31" s="45">
        <f t="shared" si="3"/>
        <v>0</v>
      </c>
      <c r="I31" s="44">
        <f t="shared" si="3"/>
        <v>0</v>
      </c>
      <c r="J31" s="44">
        <f t="shared" si="3"/>
        <v>0</v>
      </c>
      <c r="K31" s="88"/>
      <c r="L31" s="14"/>
      <c r="M31" s="56">
        <f>(ROUND(LARGE(B31:J31,1)*0.4,3))+(ROUND(LARGE(B31:J31,2)*0.3,3))+(ROUND(LARGE(B31:J31,3)*0.2,3))+(ROUND(LARGE(B31:J31,4)*0.1,3))</f>
        <v>0</v>
      </c>
      <c r="N31" s="56">
        <f>ROUND(M31,2)</f>
        <v>0</v>
      </c>
      <c r="O31" s="27"/>
    </row>
    <row r="32" spans="1:15" s="78" customFormat="1" ht="21" hidden="1" thickBot="1" x14ac:dyDescent="0.35">
      <c r="A32" s="70" t="s">
        <v>50</v>
      </c>
      <c r="B32" s="71"/>
      <c r="C32" s="72">
        <f>VLOOKUP($C$41,$G$37:$H$39,2,0)</f>
        <v>1.05</v>
      </c>
      <c r="D32" s="73"/>
      <c r="E32" s="71"/>
      <c r="F32" s="72"/>
      <c r="G32" s="75"/>
      <c r="H32" s="90">
        <f>VLOOKUP($D$41,$G$37:$H$39,2,0)</f>
        <v>1.03</v>
      </c>
      <c r="I32" s="73">
        <f>VLOOKUP($E$41,$G$37:$H$39,2,0)</f>
        <v>1</v>
      </c>
      <c r="J32" s="74"/>
      <c r="K32" s="87"/>
      <c r="L32" s="10"/>
      <c r="M32" s="76"/>
      <c r="N32" s="76"/>
      <c r="O32" s="77"/>
    </row>
    <row r="33" spans="1:15" s="2" customFormat="1" ht="35.25" thickBot="1" x14ac:dyDescent="0.35">
      <c r="A33" s="19" t="s">
        <v>42</v>
      </c>
      <c r="B33" s="46">
        <f>B30</f>
        <v>0</v>
      </c>
      <c r="C33" s="47">
        <f>ROUND(C30*C32,3)</f>
        <v>0</v>
      </c>
      <c r="D33" s="48">
        <f>D30</f>
        <v>0</v>
      </c>
      <c r="E33" s="46">
        <f>E30</f>
        <v>0</v>
      </c>
      <c r="F33" s="47">
        <f>F30</f>
        <v>0</v>
      </c>
      <c r="G33" s="49">
        <f>G30</f>
        <v>0</v>
      </c>
      <c r="H33" s="49">
        <f>ROUND(H30*H32,3)</f>
        <v>0</v>
      </c>
      <c r="I33" s="48">
        <f>ROUND(I30*I32,3)</f>
        <v>0</v>
      </c>
      <c r="J33" s="48">
        <f>J30</f>
        <v>0</v>
      </c>
      <c r="K33" s="88"/>
      <c r="L33" s="14"/>
      <c r="M33" s="57">
        <f>(ROUND(LARGE(B33:J33,1)*0.4,3))+(ROUND(LARGE(B33:J33,2)*0.3,3))+(ROUND(LARGE(B33:J33,3)*0.2,3))+(ROUND(LARGE(B33:J33,4)*0.1,3))</f>
        <v>0</v>
      </c>
      <c r="N33" s="57">
        <f t="shared" ref="N33" si="4">ROUND(M33,2)</f>
        <v>0</v>
      </c>
      <c r="O33" s="28" t="s">
        <v>61</v>
      </c>
    </row>
    <row r="34" spans="1:15" x14ac:dyDescent="0.3">
      <c r="A34"/>
      <c r="L34" s="11"/>
      <c r="M34" s="11"/>
      <c r="N34"/>
    </row>
    <row r="36" spans="1:15" hidden="1" x14ac:dyDescent="0.3">
      <c r="C36">
        <v>1</v>
      </c>
      <c r="D36">
        <v>2</v>
      </c>
      <c r="E36">
        <v>3</v>
      </c>
      <c r="F36" s="1"/>
      <c r="G36" s="1" t="s">
        <v>58</v>
      </c>
      <c r="H36" s="1" t="s">
        <v>59</v>
      </c>
      <c r="I36" t="s">
        <v>60</v>
      </c>
    </row>
    <row r="37" spans="1:15" hidden="1" x14ac:dyDescent="0.3">
      <c r="C37" s="1" t="s">
        <v>55</v>
      </c>
      <c r="D37" s="1" t="s">
        <v>56</v>
      </c>
      <c r="E37" s="1" t="s">
        <v>57</v>
      </c>
      <c r="F37" s="1"/>
      <c r="G37" s="1">
        <v>1</v>
      </c>
      <c r="H37" s="1">
        <v>1.05</v>
      </c>
    </row>
    <row r="38" spans="1:15" hidden="1" x14ac:dyDescent="0.3">
      <c r="C38" s="1">
        <f>C30</f>
        <v>0</v>
      </c>
      <c r="D38" s="1">
        <f>H30</f>
        <v>0</v>
      </c>
      <c r="E38" s="1">
        <f>I30</f>
        <v>0</v>
      </c>
      <c r="F38" s="1"/>
      <c r="G38" s="1">
        <v>2</v>
      </c>
      <c r="H38" s="1">
        <v>1.03</v>
      </c>
    </row>
    <row r="39" spans="1:15" hidden="1" x14ac:dyDescent="0.3">
      <c r="C39" s="1">
        <f>COUNTIFS($C$38:$E$38,"&gt;"&amp;C$38)+1</f>
        <v>1</v>
      </c>
      <c r="D39" s="1">
        <f t="shared" ref="D39:E39" si="5">COUNTIFS($C$38:$E$38,"&gt;"&amp;D$38)+1</f>
        <v>1</v>
      </c>
      <c r="E39" s="1">
        <f t="shared" si="5"/>
        <v>1</v>
      </c>
      <c r="F39" s="1"/>
      <c r="G39" s="1">
        <v>3</v>
      </c>
      <c r="H39" s="1">
        <v>1</v>
      </c>
    </row>
    <row r="40" spans="1:15" hidden="1" x14ac:dyDescent="0.3">
      <c r="C40">
        <f>COUNTIFS($C$38:$E$38,C$38,$C$36:$E$36,"&lt;"&amp;C$36)</f>
        <v>0</v>
      </c>
      <c r="D40">
        <f t="shared" ref="D40:E40" si="6">COUNTIFS($C$38:$E$38,D$38,$C$36:$E$36,"&lt;"&amp;D$36)</f>
        <v>1</v>
      </c>
      <c r="E40">
        <f t="shared" si="6"/>
        <v>2</v>
      </c>
    </row>
    <row r="41" spans="1:15" hidden="1" x14ac:dyDescent="0.3">
      <c r="B41" t="s">
        <v>60</v>
      </c>
      <c r="C41">
        <f>SUM(C39:C40)</f>
        <v>1</v>
      </c>
      <c r="D41">
        <f t="shared" ref="D41:E41" si="7">SUM(D39:D40)</f>
        <v>2</v>
      </c>
      <c r="E41">
        <f t="shared" si="7"/>
        <v>3</v>
      </c>
    </row>
  </sheetData>
  <sheetProtection algorithmName="SHA-512" hashValue="QWNSWycj7Bcx1AaA+MkvEW6QOat/eQHacYv2JPsLmAQ9o4Wdki0Rrjc4gdE2K8KDQKRF45FcNKNFv6gWbAvV0A==" saltValue="jq6P9y1aV8MkatQzBsmV8g==" spinCount="100000" sheet="1" selectLockedCells="1"/>
  <mergeCells count="30">
    <mergeCell ref="A1:O3"/>
    <mergeCell ref="A5:L5"/>
    <mergeCell ref="A6:A7"/>
    <mergeCell ref="B6:B7"/>
    <mergeCell ref="C6:D6"/>
    <mergeCell ref="E6:E7"/>
    <mergeCell ref="F6:I6"/>
    <mergeCell ref="K6:K7"/>
    <mergeCell ref="J6:J7"/>
    <mergeCell ref="K8:K9"/>
    <mergeCell ref="A11:K12"/>
    <mergeCell ref="A13:A14"/>
    <mergeCell ref="B13:B14"/>
    <mergeCell ref="C13:D13"/>
    <mergeCell ref="E13:E14"/>
    <mergeCell ref="F13:F14"/>
    <mergeCell ref="F28:J28"/>
    <mergeCell ref="N28:N30"/>
    <mergeCell ref="O28:O30"/>
    <mergeCell ref="M28:M30"/>
    <mergeCell ref="M13:M15"/>
    <mergeCell ref="N13:N15"/>
    <mergeCell ref="O13:O15"/>
    <mergeCell ref="G13:J13"/>
    <mergeCell ref="K13:K14"/>
    <mergeCell ref="A26:J27"/>
    <mergeCell ref="A28:A29"/>
    <mergeCell ref="B28:B29"/>
    <mergeCell ref="C28:D28"/>
    <mergeCell ref="E28:E29"/>
  </mergeCells>
  <phoneticPr fontId="1" type="noConversion"/>
  <pageMargins left="0.7" right="0.7" top="0.75" bottom="0.75" header="0.3" footer="0.3"/>
  <pageSetup paperSize="9" scale="51" fitToHeight="0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B12"/>
  <sheetViews>
    <sheetView workbookViewId="0">
      <selection activeCell="B12" sqref="B12"/>
    </sheetView>
  </sheetViews>
  <sheetFormatPr defaultRowHeight="16.5" x14ac:dyDescent="0.3"/>
  <sheetData>
    <row r="1" spans="1:2" x14ac:dyDescent="0.3">
      <c r="A1" t="s">
        <v>37</v>
      </c>
    </row>
    <row r="2" spans="1:2" x14ac:dyDescent="0.3">
      <c r="A2" t="s">
        <v>1</v>
      </c>
      <c r="B2" t="s">
        <v>2</v>
      </c>
    </row>
    <row r="3" spans="1:2" x14ac:dyDescent="0.3">
      <c r="A3">
        <v>1</v>
      </c>
      <c r="B3">
        <v>98</v>
      </c>
    </row>
    <row r="4" spans="1:2" x14ac:dyDescent="0.3">
      <c r="A4">
        <v>2</v>
      </c>
      <c r="B4">
        <v>95</v>
      </c>
    </row>
    <row r="5" spans="1:2" x14ac:dyDescent="0.3">
      <c r="A5">
        <v>3</v>
      </c>
      <c r="B5">
        <v>92</v>
      </c>
    </row>
    <row r="6" spans="1:2" x14ac:dyDescent="0.3">
      <c r="A6">
        <v>4</v>
      </c>
      <c r="B6">
        <v>86</v>
      </c>
    </row>
    <row r="7" spans="1:2" x14ac:dyDescent="0.3">
      <c r="A7">
        <v>5</v>
      </c>
      <c r="B7">
        <v>80</v>
      </c>
    </row>
    <row r="8" spans="1:2" x14ac:dyDescent="0.3">
      <c r="A8">
        <v>6</v>
      </c>
      <c r="B8">
        <v>60</v>
      </c>
    </row>
    <row r="9" spans="1:2" x14ac:dyDescent="0.3">
      <c r="A9">
        <v>7</v>
      </c>
      <c r="B9">
        <v>50</v>
      </c>
    </row>
    <row r="10" spans="1:2" x14ac:dyDescent="0.3">
      <c r="A10">
        <v>8</v>
      </c>
      <c r="B10">
        <v>40</v>
      </c>
    </row>
    <row r="11" spans="1:2" x14ac:dyDescent="0.3">
      <c r="A11">
        <v>9</v>
      </c>
      <c r="B11">
        <v>30</v>
      </c>
    </row>
    <row r="12" spans="1:2" x14ac:dyDescent="0.3">
      <c r="A12">
        <v>0</v>
      </c>
      <c r="B12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(수정)정시 성적 산출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kang</dc:creator>
  <cp:lastModifiedBy>GACHON</cp:lastModifiedBy>
  <cp:lastPrinted>2021-11-29T00:31:22Z</cp:lastPrinted>
  <dcterms:created xsi:type="dcterms:W3CDTF">2016-09-01T23:51:37Z</dcterms:created>
  <dcterms:modified xsi:type="dcterms:W3CDTF">2022-01-07T08:24:33Z</dcterms:modified>
</cp:coreProperties>
</file>